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6247 SAYTGA\"/>
    </mc:Choice>
  </mc:AlternateContent>
  <bookViews>
    <workbookView xWindow="0" yWindow="0" windowWidth="13080" windowHeight="7785"/>
  </bookViews>
  <sheets>
    <sheet name="Хизмат сафари" sheetId="1" r:id="rId1"/>
    <sheet name="делегация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F6" i="2"/>
  <c r="E6" i="2"/>
  <c r="I4" i="2"/>
  <c r="G6" i="2" l="1"/>
  <c r="I5" i="2"/>
  <c r="H62" i="1"/>
  <c r="J62" i="1" s="1"/>
  <c r="H61" i="1"/>
  <c r="J61" i="1" s="1"/>
  <c r="J60" i="1"/>
  <c r="H59" i="1"/>
  <c r="J59" i="1" s="1"/>
  <c r="H58" i="1"/>
  <c r="J58" i="1" s="1"/>
  <c r="G57" i="1"/>
  <c r="J57" i="1" s="1"/>
  <c r="J56" i="1"/>
  <c r="J48" i="1"/>
  <c r="J47" i="1"/>
  <c r="G46" i="1"/>
  <c r="J46" i="1" s="1"/>
  <c r="H45" i="1"/>
  <c r="G45" i="1"/>
  <c r="H44" i="1"/>
  <c r="J44" i="1" s="1"/>
  <c r="J43" i="1"/>
  <c r="H42" i="1"/>
  <c r="G42" i="1"/>
  <c r="J41" i="1"/>
  <c r="J40" i="1"/>
  <c r="J39" i="1"/>
  <c r="I6" i="2" l="1"/>
  <c r="J42" i="1"/>
  <c r="J45" i="1"/>
  <c r="I64" i="1" l="1"/>
  <c r="F64" i="1"/>
  <c r="H30" i="1"/>
  <c r="G30" i="1"/>
  <c r="G53" i="1"/>
  <c r="J53" i="1" s="1"/>
  <c r="J26" i="1"/>
  <c r="J28" i="1"/>
  <c r="J27" i="1"/>
  <c r="J29" i="1"/>
  <c r="H52" i="1"/>
  <c r="J52" i="1" s="1"/>
  <c r="H63" i="1"/>
  <c r="J63" i="1" s="1"/>
  <c r="J30" i="1" l="1"/>
  <c r="J51" i="1"/>
  <c r="H21" i="1"/>
  <c r="J21" i="1" s="1"/>
  <c r="G23" i="1"/>
  <c r="H23" i="1"/>
  <c r="G25" i="1"/>
  <c r="J25" i="1" s="1"/>
  <c r="H16" i="1"/>
  <c r="J16" i="1" s="1"/>
  <c r="H15" i="1"/>
  <c r="J15" i="1" s="1"/>
  <c r="H24" i="1"/>
  <c r="J24" i="1" s="1"/>
  <c r="J20" i="1"/>
  <c r="J19" i="1"/>
  <c r="J18" i="1"/>
  <c r="J17" i="1"/>
  <c r="G22" i="1"/>
  <c r="J22" i="1" s="1"/>
  <c r="J54" i="1"/>
  <c r="J55" i="1"/>
  <c r="G31" i="1"/>
  <c r="H31" i="1"/>
  <c r="J23" i="1" l="1"/>
  <c r="J31" i="1"/>
  <c r="H34" i="1"/>
  <c r="J34" i="1" s="1"/>
  <c r="H33" i="1"/>
  <c r="J33" i="1" s="1"/>
  <c r="J35" i="1"/>
  <c r="J32" i="1"/>
  <c r="J38" i="1"/>
  <c r="J37" i="1"/>
  <c r="J36" i="1"/>
  <c r="H14" i="1" l="1"/>
  <c r="J14" i="1" s="1"/>
  <c r="J11" i="1"/>
  <c r="H12" i="1"/>
  <c r="J12" i="1" s="1"/>
  <c r="G13" i="1"/>
  <c r="G64" i="1" s="1"/>
  <c r="J8" i="1"/>
  <c r="J7" i="1"/>
  <c r="J4" i="1"/>
  <c r="H5" i="1"/>
  <c r="H9" i="1"/>
  <c r="J9" i="1" s="1"/>
  <c r="J6" i="1"/>
  <c r="J10" i="1"/>
  <c r="J5" i="1" l="1"/>
  <c r="H64" i="1"/>
  <c r="J13" i="1"/>
  <c r="J49" i="1"/>
  <c r="J50" i="1"/>
  <c r="J64" i="1" l="1"/>
</calcChain>
</file>

<file path=xl/sharedStrings.xml><?xml version="1.0" encoding="utf-8"?>
<sst xmlns="http://schemas.openxmlformats.org/spreadsheetml/2006/main" count="333" uniqueCount="227">
  <si>
    <t>(сўмда)</t>
  </si>
  <si>
    <t>Т/р</t>
  </si>
  <si>
    <t>Лавозими</t>
  </si>
  <si>
    <t>Сана</t>
  </si>
  <si>
    <t>Юборилган худуд</t>
  </si>
  <si>
    <t>Кунлик харажат</t>
  </si>
  <si>
    <t>Мехмонхона харажатлари</t>
  </si>
  <si>
    <t>Бошқа харажатлар</t>
  </si>
  <si>
    <t>Йўл харажатлари</t>
  </si>
  <si>
    <t>Буйруқ санаси ва рақами</t>
  </si>
  <si>
    <t>Жами харажатлар</t>
  </si>
  <si>
    <t>Раис ўринбосари Ғ.Қурбонов</t>
  </si>
  <si>
    <t>Жами:</t>
  </si>
  <si>
    <t>Қорақалпоғистон Республикаси</t>
  </si>
  <si>
    <t>25.03.2022 йилдаги 53-хс-сонли</t>
  </si>
  <si>
    <t>28.01.2022 йилдаги 13-хс-сонли</t>
  </si>
  <si>
    <t>29.01.2022 йилдан 28.02.2022 йилгача</t>
  </si>
  <si>
    <t>Самарқанд, Қашқадарё, Сурхондарё, Навоий, Бухоро, Хоразм вилоятлари ва Қорақалпоғистон Республикаси</t>
  </si>
  <si>
    <t>28.03.2022 йилдан 13.04.2022 йилгача</t>
  </si>
  <si>
    <t xml:space="preserve">Раис </t>
  </si>
  <si>
    <t>28.02.2022 йилдаги 38-хс-сонли</t>
  </si>
  <si>
    <t>28.02.2022 йилдан 03.03.2022 йилгача</t>
  </si>
  <si>
    <t>Қашқадарё, Самарқанд, Жиззах вилоятлари</t>
  </si>
  <si>
    <t>28.01.2022 йилдаги 12-хс-сонли</t>
  </si>
  <si>
    <t>29.01.2022 йилдан 30.01.2022 йилгача</t>
  </si>
  <si>
    <t>Самарқанд вилояти</t>
  </si>
  <si>
    <t>18.02.2022 йилдаги 33-хс-сонли</t>
  </si>
  <si>
    <t>20.02.2022 йилдан 27.02.2022 йилгача</t>
  </si>
  <si>
    <t>19.01.2022 йилдаги   8-хс-сонли</t>
  </si>
  <si>
    <t>19.01.2022 йилдан 28.01.2022 йилгача</t>
  </si>
  <si>
    <t>Қорақалпоғистон Республикаси ва Хоразм вилояти</t>
  </si>
  <si>
    <t>17.01.2022 йилдаги   7-хс-сонли</t>
  </si>
  <si>
    <t>17.01.2022 йилдан 19.01.2022 йилгача</t>
  </si>
  <si>
    <t>Наманган, Фарғона ва Андижон вилоятлари</t>
  </si>
  <si>
    <t>15.02.2022 йилдаги 29-хс-сонли</t>
  </si>
  <si>
    <t>15.02.2022 йилдан 18.02.2022 йилгача</t>
  </si>
  <si>
    <t>Сирдарё ва Жиззах вилоятлари</t>
  </si>
  <si>
    <t>18.02.2022 йилдаги 32-хс-сонли</t>
  </si>
  <si>
    <t>19.02.2022 йилдан 20.02.2022 йилгача</t>
  </si>
  <si>
    <t>04.05.2022 йилдаги 97-хс-сонли</t>
  </si>
  <si>
    <t>04.05.2022 йилдан 10.05.2022 йилгача</t>
  </si>
  <si>
    <t>Наманган вилояти</t>
  </si>
  <si>
    <t>14.03.2022 йилдан 18.03.2022 йилгача</t>
  </si>
  <si>
    <t>Сурхондарё вилояти</t>
  </si>
  <si>
    <t>03.03.2022 йилдаги 44-хс-сонли</t>
  </si>
  <si>
    <t>04.03.2022 йилдан 10.03.2022 йилгача</t>
  </si>
  <si>
    <t>Жиззах вилояти</t>
  </si>
  <si>
    <t>23.05.2022 йилдаги 116-хс-сонли</t>
  </si>
  <si>
    <t>23.05.2022 йилдан 30.05.2022 йилгача</t>
  </si>
  <si>
    <t>14.03.2022 йилдаги 47-2-хс-сонли</t>
  </si>
  <si>
    <t>07.09.2022 йилдан 09.09.2022 йилгача</t>
  </si>
  <si>
    <t>13.09.2022 йилдан 15.09.2022 йилгача</t>
  </si>
  <si>
    <t>20.09.2022 йилдан 21.09.2022 йилгача</t>
  </si>
  <si>
    <t>Фарғона вилояти</t>
  </si>
  <si>
    <t>09.08.2022 йилдан 11.08.2022 йилгача</t>
  </si>
  <si>
    <t>Андижон, Фарғона ва Наманган вилоятлари</t>
  </si>
  <si>
    <t>09.08.2022 йилдан 12.08.2022 йилгача</t>
  </si>
  <si>
    <t>23.08.2022 йилдан 29.08.2022 йилгача</t>
  </si>
  <si>
    <t>16.08.2022 йилдан 18.08.2022 йилгача</t>
  </si>
  <si>
    <t>Бухоро вилояти</t>
  </si>
  <si>
    <t>19.08.2022 йилдан 22.08.2022 йилгача</t>
  </si>
  <si>
    <t>01.08.2022 йилдан 08.08.2022 йилгача</t>
  </si>
  <si>
    <t>Қорақалпоғистон Республикаси ва Хоразм, Бухоро ҳамда Навоий вилоятлари</t>
  </si>
  <si>
    <t>22.08.2022 йилдан 24.08.2022 йилгача</t>
  </si>
  <si>
    <t>Қашқадарё вилояти</t>
  </si>
  <si>
    <t>13.06.2022 йилдан 17.06.2022 йилгача</t>
  </si>
  <si>
    <t>28.03.2022 йилдан 31.03.2022 йилгача</t>
  </si>
  <si>
    <t>Жиззах ва Самарқанд вилоятлари</t>
  </si>
  <si>
    <t>04.04.2022 йилдан 07.04.2022 йилгача</t>
  </si>
  <si>
    <t>19.04.2022 йилдан 25.04.2022 йилгача</t>
  </si>
  <si>
    <t>Қашқадарё вилоятлари</t>
  </si>
  <si>
    <t>11.05.2022 йилдан 15.05.2022 йилгача</t>
  </si>
  <si>
    <t>26.06.2022 йилдан 27.06.2022 йилгача</t>
  </si>
  <si>
    <t>06.02.2022 йилдан 14.02.2022 йилгача</t>
  </si>
  <si>
    <t>13.06.2022 йилдаги 135-хс-сонли</t>
  </si>
  <si>
    <t>28.03.2022 йилдаги 58-хс-сонли</t>
  </si>
  <si>
    <t>04.04.2022 йилдаги 65-хс-сонли</t>
  </si>
  <si>
    <t>18.04.2022 йилдаги 84-хс-сонли</t>
  </si>
  <si>
    <t>11.05.2022 йилдаги 105-хс-сонли</t>
  </si>
  <si>
    <t>24.06.2022 йилдаги 146-хс-сонли</t>
  </si>
  <si>
    <t>04.02.2022 йилдаги 21-хс-сонли</t>
  </si>
  <si>
    <t>10.03.2022 йилдаги 471-хс-сонли</t>
  </si>
  <si>
    <t>27.06.2022 йилдаги 147-хс-сонли</t>
  </si>
  <si>
    <t>27.06.2022 йилдан 01.07.2022 йилгача</t>
  </si>
  <si>
    <t>Самарқанд ва Навоий вилоятлари</t>
  </si>
  <si>
    <t>20.06.2022 йилдаги 140-хс-сонли</t>
  </si>
  <si>
    <t>20.06.2022 йилдан 25.06.2022 йилгача</t>
  </si>
  <si>
    <t>27.05.2022 йилдаги 122-хс-сонли</t>
  </si>
  <si>
    <t>31.05.2022 йилдан 06.06.2022 йилгача</t>
  </si>
  <si>
    <t>Қашқадарё, Бухоро, Навоий, Самарқанд ва Жиззах вилоятлари</t>
  </si>
  <si>
    <t>09.06.2022 йилдаги 134-хс-сонли</t>
  </si>
  <si>
    <t>10.06.2022 йилдан 17.06.2022 йилгача</t>
  </si>
  <si>
    <t>Самарқанд ва Қашқадарё вилоятлари</t>
  </si>
  <si>
    <t>Раис ўринбосари Ш.Усмонов</t>
  </si>
  <si>
    <t>19.07.2022 йилдаги 172-хс-сонли</t>
  </si>
  <si>
    <t>20.07.2022 йилдан 25.07.2022 йилгача</t>
  </si>
  <si>
    <t>27.06.2022 йилдаги 148-хс-сонли</t>
  </si>
  <si>
    <t>27.06.2022 йилдан 05.07.2022 йилгача</t>
  </si>
  <si>
    <t>14.07.2022 йилдаги 162-хс-сонли</t>
  </si>
  <si>
    <t>15.07.2022 йилдан 18.07.2022 йилгача</t>
  </si>
  <si>
    <t>Наманган ва Фарғона вилоятлари</t>
  </si>
  <si>
    <t>08.07.2022 йилдаги 158-хс-сонли</t>
  </si>
  <si>
    <t>11.07.2022 йилдан 13.07.2022 йилгача</t>
  </si>
  <si>
    <t>08.07.2022 йилдаги 157-хс-сонли</t>
  </si>
  <si>
    <t>10.07.2022 йилдан 11.07.2022 йилгача</t>
  </si>
  <si>
    <t>06.07.2022 йилдаги 156-хс-сонли</t>
  </si>
  <si>
    <t>08.07.2022 йилдан 09.07.2022 йилгача</t>
  </si>
  <si>
    <t>Сирдарё вилояти</t>
  </si>
  <si>
    <t>21.07.2022 йилдаги 174-хс-сонли</t>
  </si>
  <si>
    <t>22.07.2022 йилдан 27.07.2022 йилгача</t>
  </si>
  <si>
    <t>18.07.2022 йилдаги 170-хс-сонли</t>
  </si>
  <si>
    <t>18.07.2022 йилдан 25.07.2022 йилгача</t>
  </si>
  <si>
    <t>Сурхондарё, Қашқадарё, Бухоро ҳамда Навоий вилоятлари</t>
  </si>
  <si>
    <t>12.09.2022 йилдаги 207-хс-сонли</t>
  </si>
  <si>
    <t>19.09.2022 йилдаги 212-хс-сонли</t>
  </si>
  <si>
    <t>08.08.2022 йилдаги 182-хс-сонли</t>
  </si>
  <si>
    <t>22.08.2022 йилдаги 199-хс-сонли</t>
  </si>
  <si>
    <t>15.08.2022 йилдаги 188-хс-сонли</t>
  </si>
  <si>
    <t>18.08.2022 йилдаги 194-хс-сонли</t>
  </si>
  <si>
    <t>01.08.2022 йилдаги 176-хс-сонли</t>
  </si>
  <si>
    <t>19.08.2022 йилдаги 198-хс-сонли</t>
  </si>
  <si>
    <t>08.08.2022 йилдаги 181-хс-сонли</t>
  </si>
  <si>
    <t>06.09.2022 йилдаги 205-хс-сонли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</si>
  <si>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</si>
  <si>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</si>
  <si>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</si>
  <si>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</si>
  <si>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</si>
  <si>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</si>
  <si>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</si>
  <si>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</si>
  <si>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</si>
  <si>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</si>
  <si>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</si>
  <si>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</si>
  <si>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</si>
  <si>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</si>
  <si>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</si>
  <si>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</si>
  <si>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</si>
  <si>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</si>
  <si>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</si>
  <si>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</si>
  <si>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</si>
  <si>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</si>
  <si>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</si>
  <si>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</si>
  <si>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</si>
  <si>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</si>
  <si>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</si>
  <si>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</si>
  <si>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</si>
  <si>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</si>
  <si>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</si>
  <si>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</si>
  <si>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</si>
  <si>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</si>
  <si>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</si>
  <si>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</si>
  <si>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</si>
  <si>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</si>
  <si>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</si>
  <si>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</si>
  <si>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</si>
  <si>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</si>
  <si>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</si>
  <si>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Фарғона вилоятига</t>
  </si>
  <si>
    <t>27.09.2022 йилдаги 217-хс-сонли</t>
  </si>
  <si>
    <t>28.09.2022 йилдан 03.10.2022 йилгача</t>
  </si>
  <si>
    <t>Сурхондарё, Қашқадарё, Самарқанд ва Жиззах вилоятлари</t>
  </si>
  <si>
    <t>12.10.2022 йилдаги 227-хс-сонли</t>
  </si>
  <si>
    <t>13.10.2022 йилдан 15.10.2022 йилгача</t>
  </si>
  <si>
    <t>26.10.2022 йилдаги 237-хс-сонли</t>
  </si>
  <si>
    <t>27.10.2022 йилдан 30.10.2022 йилгача</t>
  </si>
  <si>
    <t>31.10.2022 йилдаги 240-хс-сонли</t>
  </si>
  <si>
    <t>01.11.2022 йилдан 07.11.2022 йилгача</t>
  </si>
  <si>
    <t>Сурхондарё, Қашқадарё ва Самарқанд вилоятлари</t>
  </si>
  <si>
    <t>07.11.2022 йилдаги 246-хс-сонли</t>
  </si>
  <si>
    <t>08.11.2022 йилдан 11.11.2022 йилгача</t>
  </si>
  <si>
    <t>01.12.2022 йилдаги 267-хс-сонли</t>
  </si>
  <si>
    <t>01.12.2022 йилдан 02.12.2022 йилгача</t>
  </si>
  <si>
    <t>12.12.2022 йилдаги 271-хс-сонли</t>
  </si>
  <si>
    <t>13.12.2022 йилдан 14.12.2022 йилгача</t>
  </si>
  <si>
    <t>01.06.2022 йилдаги 125-хс-сонли</t>
  </si>
  <si>
    <t>02.06.2022 йилдан 09.06.2022 йилгача</t>
  </si>
  <si>
    <t>Жиззах ва Қашқадарё вилоятларига</t>
  </si>
  <si>
    <t>15.09.2022 йилдаги 209-хс-сонли</t>
  </si>
  <si>
    <t>16.09.2022 йилдан 21.09.2022 йилгача</t>
  </si>
  <si>
    <t>Сурхондарё, Самарқанд ва Қашқадарё вилоятлари</t>
  </si>
  <si>
    <t>03.10.2022 йилдаги 221-хс-сонли</t>
  </si>
  <si>
    <t>04.10.2022 йилдан 07.10.2022 йилгача</t>
  </si>
  <si>
    <t>Сурхондарё ва Самарқанд вилоятлари</t>
  </si>
  <si>
    <t>17.10.2022 йилдаги 230-хс-сонли</t>
  </si>
  <si>
    <t>18.10.2022 йилдан 28.10.2022 йилгача</t>
  </si>
  <si>
    <t>07.11.2022 йилдаги 247-хс-сонли</t>
  </si>
  <si>
    <t>08.11.2022 йилдан 14.11.2022 йилгача</t>
  </si>
  <si>
    <t>28.11.2022 йилдаги 261-хс-сонли</t>
  </si>
  <si>
    <t>29.11.2022 йилдан 01.12.2022 йилгача</t>
  </si>
  <si>
    <t>26.12.2022 йилдаги 275-хс-сонли</t>
  </si>
  <si>
    <t>26.12.2022 йилдан 27.12.2022 йилгача</t>
  </si>
  <si>
    <t>Сурхондарё вилоятига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</si>
  <si>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</si>
  <si>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</si>
  <si>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</si>
  <si>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</si>
  <si>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</si>
  <si>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</si>
  <si>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</si>
  <si>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</si>
  <si>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</si>
  <si>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</si>
  <si>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</si>
  <si>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</si>
  <si>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</si>
  <si>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</si>
  <si>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</si>
  <si>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</si>
  <si>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</si>
  <si>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Делегация номи</t>
  </si>
  <si>
    <t>БМТ делегацияси</t>
  </si>
  <si>
    <t>03.10.2022 йилдан 08.10.2022 йилгача</t>
  </si>
  <si>
    <t>Тошкент шаҳри ва Самарқанд вилояти</t>
  </si>
  <si>
    <t>Овқатланиш харажатлари</t>
  </si>
  <si>
    <t>19.12.2022 йилдан 24.12.2022 йилгача</t>
  </si>
  <si>
    <t xml:space="preserve">Тошкент шаҳри </t>
  </si>
  <si>
    <t>Ўрмон хўжалиги давлат қўмитасининг мансабдор шахсларнинг хизмат сафарлари харажатлари тўғрисида маълумотлар 
01.01.2023 ҳолатига</t>
  </si>
  <si>
    <t>Ўрмон хўжалиги давлат қўмитасининг хориждан ташриф буюрган меҳмонларни кутиб олиш харажатлари тўғрисида маълумотлар 01.01.2023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</si>
</sst>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Normal="100" workbookViewId="0">
      <pane ySplit="3" topLeftCell="A4" activePane="bottomLeft" state="frozen"/>
      <selection activeCell="B1" sqref="B1"/>
      <selection pane="bottomLeft" activeCell="J30" sqref="J30"/>
    </sheetView>
  </sheetViews>
  <sheetFormatPr defaultRowHeight="15" x14ac:dyDescent="0.25"/>
  <cols>
    <col min="1" max="1" width="5.42578125" style="1" customWidth="1"/>
    <col min="2" max="2" width="30.28515625" style="1" customWidth="1"/>
    <col min="3" max="3" width="19.140625" style="1" customWidth="1"/>
    <col min="4" max="4" width="22.140625" style="1" customWidth="1"/>
    <col min="5" max="5" width="31.7109375" style="1" customWidth="1"/>
    <col min="6" max="6" width="15.140625" style="17" customWidth="1"/>
    <col min="7" max="7" width="17.140625" style="17" customWidth="1"/>
    <col min="8" max="9" width="16.7109375" style="17" customWidth="1"/>
    <col min="10" max="10" width="16.28515625" style="17" customWidth="1"/>
    <col min="11" max="16384" width="9.140625" style="1"/>
  </cols>
  <sheetData>
    <row r="1" spans="1:10" ht="43.5" customHeight="1" x14ac:dyDescent="0.25">
      <c r="A1" s="20" t="s">
        <v>225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x14ac:dyDescent="0.25">
      <c r="A2" s="2"/>
      <c r="B2" s="3"/>
      <c r="C2" s="3"/>
      <c r="D2" s="3"/>
      <c r="E2" s="3"/>
      <c r="F2" s="4"/>
      <c r="G2" s="4"/>
      <c r="H2" s="4"/>
      <c r="I2" s="4"/>
      <c r="J2" s="19" t="s">
        <v>0</v>
      </c>
    </row>
    <row r="3" spans="1:10" ht="39" customHeight="1" x14ac:dyDescent="0.25">
      <c r="A3" s="24" t="s">
        <v>1</v>
      </c>
      <c r="B3" s="24" t="s">
        <v>2</v>
      </c>
      <c r="C3" s="24" t="s">
        <v>9</v>
      </c>
      <c r="D3" s="24" t="s">
        <v>3</v>
      </c>
      <c r="E3" s="24" t="s">
        <v>4</v>
      </c>
      <c r="F3" s="25" t="s">
        <v>5</v>
      </c>
      <c r="G3" s="25" t="s">
        <v>6</v>
      </c>
      <c r="H3" s="25" t="s">
        <v>8</v>
      </c>
      <c r="I3" s="25" t="s">
        <v>7</v>
      </c>
      <c r="J3" s="25" t="s">
        <v>10</v>
      </c>
    </row>
    <row r="4" spans="1:10" ht="35.25" customHeight="1" x14ac:dyDescent="0.25">
      <c r="A4" s="26" t="s">
        <v>123</v>
      </c>
      <c r="B4" s="27" t="s">
        <v>19</v>
      </c>
      <c r="C4" s="9" t="s">
        <v>31</v>
      </c>
      <c r="D4" s="28" t="s">
        <v>32</v>
      </c>
      <c r="E4" s="11" t="s">
        <v>33</v>
      </c>
      <c r="F4" s="29">
        <v>54000</v>
      </c>
      <c r="G4" s="29">
        <v>54000</v>
      </c>
      <c r="H4" s="29">
        <v>0</v>
      </c>
      <c r="I4" s="29">
        <v>0</v>
      </c>
      <c r="J4" s="30">
        <f t="shared" ref="J4" si="0">+I4+H4+G4+F4</f>
        <v>108000</v>
      </c>
    </row>
    <row r="5" spans="1:10" ht="35.25" customHeight="1" x14ac:dyDescent="0.25">
      <c r="A5" s="26" t="s">
        <v>124</v>
      </c>
      <c r="B5" s="27" t="s">
        <v>19</v>
      </c>
      <c r="C5" s="9" t="s">
        <v>28</v>
      </c>
      <c r="D5" s="28" t="s">
        <v>29</v>
      </c>
      <c r="E5" s="11" t="s">
        <v>30</v>
      </c>
      <c r="F5" s="29">
        <v>108000</v>
      </c>
      <c r="G5" s="29">
        <v>162000</v>
      </c>
      <c r="H5" s="29">
        <f>1490452+576538</f>
        <v>2066990</v>
      </c>
      <c r="I5" s="29">
        <v>0</v>
      </c>
      <c r="J5" s="30">
        <f t="shared" ref="J5" si="1">+I5+H5+G5+F5</f>
        <v>2336990</v>
      </c>
    </row>
    <row r="6" spans="1:10" ht="35.25" customHeight="1" x14ac:dyDescent="0.25">
      <c r="A6" s="26" t="s">
        <v>125</v>
      </c>
      <c r="B6" s="27" t="s">
        <v>19</v>
      </c>
      <c r="C6" s="9" t="s">
        <v>23</v>
      </c>
      <c r="D6" s="28" t="s">
        <v>24</v>
      </c>
      <c r="E6" s="31" t="s">
        <v>25</v>
      </c>
      <c r="F6" s="29">
        <v>27000</v>
      </c>
      <c r="G6" s="29">
        <v>0</v>
      </c>
      <c r="H6" s="29">
        <v>0</v>
      </c>
      <c r="I6" s="29">
        <v>0</v>
      </c>
      <c r="J6" s="30">
        <f t="shared" ref="J6:J9" si="2">+I6+H6+G6+F6</f>
        <v>27000</v>
      </c>
    </row>
    <row r="7" spans="1:10" ht="35.25" customHeight="1" x14ac:dyDescent="0.25">
      <c r="A7" s="26" t="s">
        <v>126</v>
      </c>
      <c r="B7" s="27" t="s">
        <v>19</v>
      </c>
      <c r="C7" s="9" t="s">
        <v>34</v>
      </c>
      <c r="D7" s="28" t="s">
        <v>35</v>
      </c>
      <c r="E7" s="11" t="s">
        <v>36</v>
      </c>
      <c r="F7" s="29">
        <v>81000</v>
      </c>
      <c r="G7" s="29">
        <v>108000</v>
      </c>
      <c r="H7" s="29">
        <v>0</v>
      </c>
      <c r="I7" s="29">
        <v>0</v>
      </c>
      <c r="J7" s="30">
        <f t="shared" ref="J7:J8" si="3">+I7+H7+G7+F7</f>
        <v>189000</v>
      </c>
    </row>
    <row r="8" spans="1:10" ht="35.25" customHeight="1" x14ac:dyDescent="0.25">
      <c r="A8" s="26" t="s">
        <v>127</v>
      </c>
      <c r="B8" s="27" t="s">
        <v>19</v>
      </c>
      <c r="C8" s="9" t="s">
        <v>37</v>
      </c>
      <c r="D8" s="28" t="s">
        <v>38</v>
      </c>
      <c r="E8" s="31" t="s">
        <v>25</v>
      </c>
      <c r="F8" s="29">
        <v>27000</v>
      </c>
      <c r="G8" s="29">
        <v>0</v>
      </c>
      <c r="H8" s="29">
        <v>0</v>
      </c>
      <c r="I8" s="29">
        <v>0</v>
      </c>
      <c r="J8" s="30">
        <f t="shared" si="3"/>
        <v>27000</v>
      </c>
    </row>
    <row r="9" spans="1:10" ht="35.25" customHeight="1" x14ac:dyDescent="0.25">
      <c r="A9" s="26" t="s">
        <v>128</v>
      </c>
      <c r="B9" s="27" t="s">
        <v>19</v>
      </c>
      <c r="C9" s="9" t="s">
        <v>26</v>
      </c>
      <c r="D9" s="28" t="s">
        <v>27</v>
      </c>
      <c r="E9" s="11" t="s">
        <v>13</v>
      </c>
      <c r="F9" s="29">
        <v>162000</v>
      </c>
      <c r="G9" s="29">
        <v>324000</v>
      </c>
      <c r="H9" s="29">
        <f>579747+851618</f>
        <v>1431365</v>
      </c>
      <c r="I9" s="29">
        <v>0</v>
      </c>
      <c r="J9" s="30">
        <f t="shared" si="2"/>
        <v>1917365</v>
      </c>
    </row>
    <row r="10" spans="1:10" ht="35.25" customHeight="1" x14ac:dyDescent="0.25">
      <c r="A10" s="26" t="s">
        <v>129</v>
      </c>
      <c r="B10" s="27" t="s">
        <v>19</v>
      </c>
      <c r="C10" s="9" t="s">
        <v>20</v>
      </c>
      <c r="D10" s="28" t="s">
        <v>21</v>
      </c>
      <c r="E10" s="31" t="s">
        <v>22</v>
      </c>
      <c r="F10" s="29">
        <v>108600</v>
      </c>
      <c r="G10" s="29">
        <v>600000</v>
      </c>
      <c r="H10" s="29">
        <v>0</v>
      </c>
      <c r="I10" s="29">
        <v>0</v>
      </c>
      <c r="J10" s="30">
        <f t="shared" ref="J10:J49" si="4">+I10+H10+G10+F10</f>
        <v>708600</v>
      </c>
    </row>
    <row r="11" spans="1:10" ht="35.25" customHeight="1" x14ac:dyDescent="0.25">
      <c r="A11" s="26" t="s">
        <v>130</v>
      </c>
      <c r="B11" s="27" t="s">
        <v>19</v>
      </c>
      <c r="C11" s="9" t="s">
        <v>44</v>
      </c>
      <c r="D11" s="28" t="s">
        <v>45</v>
      </c>
      <c r="E11" s="31" t="s">
        <v>46</v>
      </c>
      <c r="F11" s="29">
        <v>189000</v>
      </c>
      <c r="G11" s="29">
        <v>500000</v>
      </c>
      <c r="H11" s="29">
        <v>0</v>
      </c>
      <c r="I11" s="29">
        <v>0</v>
      </c>
      <c r="J11" s="30">
        <f t="shared" ref="J11" si="5">+I11+H11+G11+F11</f>
        <v>689000</v>
      </c>
    </row>
    <row r="12" spans="1:10" ht="35.25" customHeight="1" x14ac:dyDescent="0.25">
      <c r="A12" s="26" t="s">
        <v>131</v>
      </c>
      <c r="B12" s="27" t="s">
        <v>19</v>
      </c>
      <c r="C12" s="9" t="s">
        <v>49</v>
      </c>
      <c r="D12" s="28" t="s">
        <v>42</v>
      </c>
      <c r="E12" s="31" t="s">
        <v>43</v>
      </c>
      <c r="F12" s="29">
        <v>108000</v>
      </c>
      <c r="G12" s="29">
        <v>162000</v>
      </c>
      <c r="H12" s="29">
        <f>616944+85000</f>
        <v>701944</v>
      </c>
      <c r="I12" s="29">
        <v>0</v>
      </c>
      <c r="J12" s="30">
        <f t="shared" si="4"/>
        <v>971944</v>
      </c>
    </row>
    <row r="13" spans="1:10" ht="35.25" customHeight="1" x14ac:dyDescent="0.25">
      <c r="A13" s="26" t="s">
        <v>132</v>
      </c>
      <c r="B13" s="27" t="s">
        <v>19</v>
      </c>
      <c r="C13" s="9" t="s">
        <v>39</v>
      </c>
      <c r="D13" s="28" t="s">
        <v>40</v>
      </c>
      <c r="E13" s="31" t="s">
        <v>41</v>
      </c>
      <c r="F13" s="29">
        <v>108000</v>
      </c>
      <c r="G13" s="29">
        <f>108000+400000</f>
        <v>508000</v>
      </c>
      <c r="H13" s="29">
        <v>0</v>
      </c>
      <c r="I13" s="29">
        <v>0</v>
      </c>
      <c r="J13" s="30">
        <f t="shared" ref="J13" si="6">+I13+H13+G13+F13</f>
        <v>616000</v>
      </c>
    </row>
    <row r="14" spans="1:10" ht="35.25" customHeight="1" x14ac:dyDescent="0.25">
      <c r="A14" s="26" t="s">
        <v>133</v>
      </c>
      <c r="B14" s="27" t="s">
        <v>19</v>
      </c>
      <c r="C14" s="9" t="s">
        <v>47</v>
      </c>
      <c r="D14" s="28" t="s">
        <v>48</v>
      </c>
      <c r="E14" s="11" t="s">
        <v>13</v>
      </c>
      <c r="F14" s="29">
        <v>108000</v>
      </c>
      <c r="G14" s="29">
        <v>216000</v>
      </c>
      <c r="H14" s="29">
        <f>846059+134000</f>
        <v>980059</v>
      </c>
      <c r="I14" s="29">
        <v>0</v>
      </c>
      <c r="J14" s="30">
        <f t="shared" ref="J14" si="7">+I14+H14+G14+F14</f>
        <v>1304059</v>
      </c>
    </row>
    <row r="15" spans="1:10" ht="35.25" customHeight="1" x14ac:dyDescent="0.25">
      <c r="A15" s="26" t="s">
        <v>134</v>
      </c>
      <c r="B15" s="27" t="s">
        <v>19</v>
      </c>
      <c r="C15" s="9" t="s">
        <v>80</v>
      </c>
      <c r="D15" s="28" t="s">
        <v>73</v>
      </c>
      <c r="E15" s="11" t="s">
        <v>30</v>
      </c>
      <c r="F15" s="29">
        <v>0</v>
      </c>
      <c r="G15" s="29">
        <v>0</v>
      </c>
      <c r="H15" s="29">
        <f>1467304+134000</f>
        <v>1601304</v>
      </c>
      <c r="I15" s="29">
        <v>0</v>
      </c>
      <c r="J15" s="30">
        <f t="shared" ref="J15" si="8">+I15+H15+G15+F15</f>
        <v>1601304</v>
      </c>
    </row>
    <row r="16" spans="1:10" ht="35.25" customHeight="1" x14ac:dyDescent="0.25">
      <c r="A16" s="26" t="s">
        <v>135</v>
      </c>
      <c r="B16" s="27" t="s">
        <v>19</v>
      </c>
      <c r="C16" s="9" t="s">
        <v>81</v>
      </c>
      <c r="D16" s="28" t="s">
        <v>73</v>
      </c>
      <c r="E16" s="11" t="s">
        <v>30</v>
      </c>
      <c r="F16" s="29">
        <v>0</v>
      </c>
      <c r="G16" s="29">
        <v>0</v>
      </c>
      <c r="H16" s="29">
        <f>627052+134000</f>
        <v>761052</v>
      </c>
      <c r="I16" s="29">
        <v>0</v>
      </c>
      <c r="J16" s="30">
        <f t="shared" ref="J16" si="9">+I16+H16+G16+F16</f>
        <v>761052</v>
      </c>
    </row>
    <row r="17" spans="1:10" ht="35.25" customHeight="1" x14ac:dyDescent="0.25">
      <c r="A17" s="26" t="s">
        <v>136</v>
      </c>
      <c r="B17" s="27" t="s">
        <v>19</v>
      </c>
      <c r="C17" s="9" t="s">
        <v>75</v>
      </c>
      <c r="D17" s="28" t="s">
        <v>66</v>
      </c>
      <c r="E17" s="11" t="s">
        <v>67</v>
      </c>
      <c r="F17" s="29">
        <v>81000</v>
      </c>
      <c r="G17" s="29">
        <v>108000</v>
      </c>
      <c r="H17" s="29">
        <v>0</v>
      </c>
      <c r="I17" s="29">
        <v>0</v>
      </c>
      <c r="J17" s="30">
        <f t="shared" ref="J17" si="10">+I17+H17+G17+F17</f>
        <v>189000</v>
      </c>
    </row>
    <row r="18" spans="1:10" ht="35.25" customHeight="1" x14ac:dyDescent="0.25">
      <c r="A18" s="26" t="s">
        <v>137</v>
      </c>
      <c r="B18" s="27" t="s">
        <v>19</v>
      </c>
      <c r="C18" s="9" t="s">
        <v>76</v>
      </c>
      <c r="D18" s="28" t="s">
        <v>68</v>
      </c>
      <c r="E18" s="11" t="s">
        <v>55</v>
      </c>
      <c r="F18" s="29">
        <v>81000</v>
      </c>
      <c r="G18" s="29">
        <v>108000</v>
      </c>
      <c r="H18" s="29">
        <v>0</v>
      </c>
      <c r="I18" s="29">
        <v>0</v>
      </c>
      <c r="J18" s="30">
        <f t="shared" ref="J18" si="11">+I18+H18+G18+F18</f>
        <v>189000</v>
      </c>
    </row>
    <row r="19" spans="1:10" ht="35.25" customHeight="1" x14ac:dyDescent="0.25">
      <c r="A19" s="26" t="s">
        <v>138</v>
      </c>
      <c r="B19" s="27" t="s">
        <v>19</v>
      </c>
      <c r="C19" s="9" t="s">
        <v>77</v>
      </c>
      <c r="D19" s="28" t="s">
        <v>69</v>
      </c>
      <c r="E19" s="11" t="s">
        <v>70</v>
      </c>
      <c r="F19" s="29">
        <v>135000</v>
      </c>
      <c r="G19" s="29">
        <v>1120000</v>
      </c>
      <c r="H19" s="29">
        <v>0</v>
      </c>
      <c r="I19" s="29">
        <v>0</v>
      </c>
      <c r="J19" s="30">
        <f t="shared" ref="J19" si="12">+I19+H19+G19+F19</f>
        <v>1255000</v>
      </c>
    </row>
    <row r="20" spans="1:10" ht="35.25" customHeight="1" x14ac:dyDescent="0.25">
      <c r="A20" s="26" t="s">
        <v>139</v>
      </c>
      <c r="B20" s="27" t="s">
        <v>19</v>
      </c>
      <c r="C20" s="9" t="s">
        <v>78</v>
      </c>
      <c r="D20" s="28" t="s">
        <v>71</v>
      </c>
      <c r="E20" s="11" t="s">
        <v>53</v>
      </c>
      <c r="F20" s="29">
        <v>108000</v>
      </c>
      <c r="G20" s="29">
        <v>930000</v>
      </c>
      <c r="H20" s="29">
        <v>0</v>
      </c>
      <c r="I20" s="29">
        <v>0</v>
      </c>
      <c r="J20" s="30">
        <f t="shared" ref="J20" si="13">+I20+H20+G20+F20</f>
        <v>1038000</v>
      </c>
    </row>
    <row r="21" spans="1:10" ht="35.25" customHeight="1" x14ac:dyDescent="0.25">
      <c r="A21" s="26" t="s">
        <v>140</v>
      </c>
      <c r="B21" s="27" t="s">
        <v>19</v>
      </c>
      <c r="C21" s="9" t="s">
        <v>87</v>
      </c>
      <c r="D21" s="28" t="s">
        <v>88</v>
      </c>
      <c r="E21" s="11" t="s">
        <v>89</v>
      </c>
      <c r="F21" s="29">
        <v>150000</v>
      </c>
      <c r="G21" s="29">
        <v>240000</v>
      </c>
      <c r="H21" s="29">
        <f>328000+48000</f>
        <v>376000</v>
      </c>
      <c r="I21" s="29">
        <v>0</v>
      </c>
      <c r="J21" s="30">
        <f t="shared" ref="J21" si="14">+I21+H21+G21+F21</f>
        <v>766000</v>
      </c>
    </row>
    <row r="22" spans="1:10" ht="35.25" customHeight="1" x14ac:dyDescent="0.25">
      <c r="A22" s="26" t="s">
        <v>141</v>
      </c>
      <c r="B22" s="27" t="s">
        <v>19</v>
      </c>
      <c r="C22" s="9" t="s">
        <v>74</v>
      </c>
      <c r="D22" s="28" t="s">
        <v>65</v>
      </c>
      <c r="E22" s="11" t="s">
        <v>55</v>
      </c>
      <c r="F22" s="29">
        <v>90000</v>
      </c>
      <c r="G22" s="29">
        <f>480000+60000</f>
        <v>540000</v>
      </c>
      <c r="H22" s="29">
        <v>0</v>
      </c>
      <c r="I22" s="29">
        <v>0</v>
      </c>
      <c r="J22" s="30">
        <f t="shared" ref="J22" si="15">+I22+H22+G22+F22</f>
        <v>630000</v>
      </c>
    </row>
    <row r="23" spans="1:10" ht="35.25" customHeight="1" x14ac:dyDescent="0.25">
      <c r="A23" s="26" t="s">
        <v>142</v>
      </c>
      <c r="B23" s="27" t="s">
        <v>19</v>
      </c>
      <c r="C23" s="9" t="s">
        <v>85</v>
      </c>
      <c r="D23" s="28" t="s">
        <v>86</v>
      </c>
      <c r="E23" s="11" t="s">
        <v>30</v>
      </c>
      <c r="F23" s="29">
        <v>150000</v>
      </c>
      <c r="G23" s="29">
        <f>60000+825000</f>
        <v>885000</v>
      </c>
      <c r="H23" s="29">
        <f>822184+1473356</f>
        <v>2295540</v>
      </c>
      <c r="I23" s="29">
        <v>0</v>
      </c>
      <c r="J23" s="30">
        <f t="shared" ref="J23" si="16">+I23+H23+G23+F23</f>
        <v>3330540</v>
      </c>
    </row>
    <row r="24" spans="1:10" ht="35.25" customHeight="1" x14ac:dyDescent="0.25">
      <c r="A24" s="26" t="s">
        <v>143</v>
      </c>
      <c r="B24" s="27" t="s">
        <v>19</v>
      </c>
      <c r="C24" s="9" t="s">
        <v>79</v>
      </c>
      <c r="D24" s="28" t="s">
        <v>72</v>
      </c>
      <c r="E24" s="11" t="s">
        <v>25</v>
      </c>
      <c r="F24" s="29">
        <v>30000</v>
      </c>
      <c r="G24" s="29">
        <v>0</v>
      </c>
      <c r="H24" s="29">
        <f>142000+48000</f>
        <v>190000</v>
      </c>
      <c r="I24" s="29">
        <v>0</v>
      </c>
      <c r="J24" s="30">
        <f t="shared" ref="J24" si="17">+I24+H24+G24+F24</f>
        <v>220000</v>
      </c>
    </row>
    <row r="25" spans="1:10" ht="35.25" customHeight="1" x14ac:dyDescent="0.25">
      <c r="A25" s="26" t="s">
        <v>144</v>
      </c>
      <c r="B25" s="27" t="s">
        <v>19</v>
      </c>
      <c r="C25" s="9" t="s">
        <v>82</v>
      </c>
      <c r="D25" s="28" t="s">
        <v>83</v>
      </c>
      <c r="E25" s="11" t="s">
        <v>84</v>
      </c>
      <c r="F25" s="29">
        <v>120000</v>
      </c>
      <c r="G25" s="29">
        <f>500000+120000</f>
        <v>620000</v>
      </c>
      <c r="H25" s="29">
        <v>0</v>
      </c>
      <c r="I25" s="29">
        <v>0</v>
      </c>
      <c r="J25" s="30">
        <f t="shared" ref="J25" si="18">+I25+H25+G25+F25</f>
        <v>740000</v>
      </c>
    </row>
    <row r="26" spans="1:10" ht="35.25" customHeight="1" x14ac:dyDescent="0.25">
      <c r="A26" s="26" t="s">
        <v>145</v>
      </c>
      <c r="B26" s="27" t="s">
        <v>19</v>
      </c>
      <c r="C26" s="9" t="s">
        <v>105</v>
      </c>
      <c r="D26" s="28" t="s">
        <v>106</v>
      </c>
      <c r="E26" s="11" t="s">
        <v>107</v>
      </c>
      <c r="F26" s="29">
        <v>30000</v>
      </c>
      <c r="G26" s="29">
        <v>0</v>
      </c>
      <c r="H26" s="29">
        <v>0</v>
      </c>
      <c r="I26" s="29">
        <v>0</v>
      </c>
      <c r="J26" s="30">
        <f t="shared" ref="J26" si="19">+I26+H26+G26+F26</f>
        <v>30000</v>
      </c>
    </row>
    <row r="27" spans="1:10" ht="35.25" customHeight="1" x14ac:dyDescent="0.25">
      <c r="A27" s="26" t="s">
        <v>146</v>
      </c>
      <c r="B27" s="27" t="s">
        <v>19</v>
      </c>
      <c r="C27" s="9" t="s">
        <v>101</v>
      </c>
      <c r="D27" s="28" t="s">
        <v>102</v>
      </c>
      <c r="E27" s="11" t="s">
        <v>46</v>
      </c>
      <c r="F27" s="29">
        <v>60000</v>
      </c>
      <c r="G27" s="29">
        <v>230000</v>
      </c>
      <c r="H27" s="29">
        <v>0</v>
      </c>
      <c r="I27" s="29">
        <v>0</v>
      </c>
      <c r="J27" s="30">
        <f t="shared" ref="J27" si="20">+I27+H27+G27+F27</f>
        <v>290000</v>
      </c>
    </row>
    <row r="28" spans="1:10" ht="35.25" customHeight="1" x14ac:dyDescent="0.25">
      <c r="A28" s="26" t="s">
        <v>147</v>
      </c>
      <c r="B28" s="27" t="s">
        <v>19</v>
      </c>
      <c r="C28" s="9" t="s">
        <v>103</v>
      </c>
      <c r="D28" s="28" t="s">
        <v>104</v>
      </c>
      <c r="E28" s="11" t="s">
        <v>25</v>
      </c>
      <c r="F28" s="29">
        <v>30000</v>
      </c>
      <c r="G28" s="29">
        <v>0</v>
      </c>
      <c r="H28" s="29">
        <v>0</v>
      </c>
      <c r="I28" s="29">
        <v>0</v>
      </c>
      <c r="J28" s="30">
        <f t="shared" ref="J28" si="21">+I28+H28+G28+F28</f>
        <v>30000</v>
      </c>
    </row>
    <row r="29" spans="1:10" ht="35.25" customHeight="1" x14ac:dyDescent="0.25">
      <c r="A29" s="26" t="s">
        <v>148</v>
      </c>
      <c r="B29" s="27" t="s">
        <v>19</v>
      </c>
      <c r="C29" s="9" t="s">
        <v>98</v>
      </c>
      <c r="D29" s="28" t="s">
        <v>99</v>
      </c>
      <c r="E29" s="11" t="s">
        <v>100</v>
      </c>
      <c r="F29" s="29">
        <v>90000</v>
      </c>
      <c r="G29" s="29">
        <v>120000</v>
      </c>
      <c r="H29" s="29">
        <v>0</v>
      </c>
      <c r="I29" s="29">
        <v>0</v>
      </c>
      <c r="J29" s="30">
        <f t="shared" ref="J29" si="22">+I29+H29+G29+F29</f>
        <v>210000</v>
      </c>
    </row>
    <row r="30" spans="1:10" ht="35.25" customHeight="1" x14ac:dyDescent="0.25">
      <c r="A30" s="26" t="s">
        <v>149</v>
      </c>
      <c r="B30" s="27" t="s">
        <v>19</v>
      </c>
      <c r="C30" s="9" t="s">
        <v>110</v>
      </c>
      <c r="D30" s="28" t="s">
        <v>111</v>
      </c>
      <c r="E30" s="11" t="s">
        <v>112</v>
      </c>
      <c r="F30" s="29">
        <v>180000</v>
      </c>
      <c r="G30" s="29">
        <f>800000+180000</f>
        <v>980000</v>
      </c>
      <c r="H30" s="29">
        <f>1232198+66000</f>
        <v>1298198</v>
      </c>
      <c r="I30" s="29">
        <v>0</v>
      </c>
      <c r="J30" s="30">
        <f t="shared" ref="J30" si="23">+I30+H30+G30+F30</f>
        <v>2458198</v>
      </c>
    </row>
    <row r="31" spans="1:10" ht="45" x14ac:dyDescent="0.25">
      <c r="A31" s="26" t="s">
        <v>150</v>
      </c>
      <c r="B31" s="27" t="s">
        <v>19</v>
      </c>
      <c r="C31" s="9" t="s">
        <v>119</v>
      </c>
      <c r="D31" s="28" t="s">
        <v>61</v>
      </c>
      <c r="E31" s="11" t="s">
        <v>62</v>
      </c>
      <c r="F31" s="29">
        <v>210000</v>
      </c>
      <c r="G31" s="29">
        <f>600000+180000</f>
        <v>780000</v>
      </c>
      <c r="H31" s="29">
        <f>797400+66000</f>
        <v>863400</v>
      </c>
      <c r="I31" s="29">
        <v>0</v>
      </c>
      <c r="J31" s="30">
        <f>+I31+H31+G31+F31</f>
        <v>1853400</v>
      </c>
    </row>
    <row r="32" spans="1:10" ht="35.25" customHeight="1" x14ac:dyDescent="0.25">
      <c r="A32" s="26" t="s">
        <v>151</v>
      </c>
      <c r="B32" s="27" t="s">
        <v>19</v>
      </c>
      <c r="C32" s="9" t="s">
        <v>115</v>
      </c>
      <c r="D32" s="28" t="s">
        <v>56</v>
      </c>
      <c r="E32" s="11" t="s">
        <v>55</v>
      </c>
      <c r="F32" s="29">
        <v>90000</v>
      </c>
      <c r="G32" s="29">
        <v>120000</v>
      </c>
      <c r="H32" s="29">
        <v>0</v>
      </c>
      <c r="I32" s="29">
        <v>0</v>
      </c>
      <c r="J32" s="30">
        <f t="shared" ref="J32:J33" si="24">+I32+H32+G32+F32</f>
        <v>210000</v>
      </c>
    </row>
    <row r="33" spans="1:10" ht="35.25" customHeight="1" x14ac:dyDescent="0.25">
      <c r="A33" s="26" t="s">
        <v>152</v>
      </c>
      <c r="B33" s="27" t="s">
        <v>19</v>
      </c>
      <c r="C33" s="9" t="s">
        <v>117</v>
      </c>
      <c r="D33" s="28" t="s">
        <v>58</v>
      </c>
      <c r="E33" s="11" t="s">
        <v>59</v>
      </c>
      <c r="F33" s="29">
        <v>60000</v>
      </c>
      <c r="G33" s="29">
        <v>60000</v>
      </c>
      <c r="H33" s="29">
        <f>328000+89000</f>
        <v>417000</v>
      </c>
      <c r="I33" s="29">
        <v>0</v>
      </c>
      <c r="J33" s="30">
        <f t="shared" si="24"/>
        <v>537000</v>
      </c>
    </row>
    <row r="34" spans="1:10" ht="35.25" customHeight="1" x14ac:dyDescent="0.25">
      <c r="A34" s="26" t="s">
        <v>153</v>
      </c>
      <c r="B34" s="27" t="s">
        <v>19</v>
      </c>
      <c r="C34" s="9" t="s">
        <v>118</v>
      </c>
      <c r="D34" s="28" t="s">
        <v>60</v>
      </c>
      <c r="E34" s="11" t="s">
        <v>13</v>
      </c>
      <c r="F34" s="29">
        <v>60000</v>
      </c>
      <c r="G34" s="29">
        <v>0</v>
      </c>
      <c r="H34" s="29">
        <f>1445211+778460</f>
        <v>2223671</v>
      </c>
      <c r="I34" s="29">
        <v>0</v>
      </c>
      <c r="J34" s="30">
        <f t="shared" ref="J34" si="25">+I34+H34+G34+F34</f>
        <v>2283671</v>
      </c>
    </row>
    <row r="35" spans="1:10" ht="35.25" customHeight="1" x14ac:dyDescent="0.25">
      <c r="A35" s="26" t="s">
        <v>154</v>
      </c>
      <c r="B35" s="27" t="s">
        <v>19</v>
      </c>
      <c r="C35" s="9" t="s">
        <v>116</v>
      </c>
      <c r="D35" s="28" t="s">
        <v>57</v>
      </c>
      <c r="E35" s="11" t="s">
        <v>13</v>
      </c>
      <c r="F35" s="29">
        <v>90000</v>
      </c>
      <c r="G35" s="29">
        <v>468544</v>
      </c>
      <c r="H35" s="29">
        <v>800702</v>
      </c>
      <c r="I35" s="29">
        <v>0</v>
      </c>
      <c r="J35" s="30">
        <f t="shared" ref="J35" si="26">+I35+H35+G35+F35</f>
        <v>1359246</v>
      </c>
    </row>
    <row r="36" spans="1:10" ht="35.25" customHeight="1" x14ac:dyDescent="0.25">
      <c r="A36" s="26" t="s">
        <v>155</v>
      </c>
      <c r="B36" s="27" t="s">
        <v>19</v>
      </c>
      <c r="C36" s="9" t="s">
        <v>122</v>
      </c>
      <c r="D36" s="28" t="s">
        <v>50</v>
      </c>
      <c r="E36" s="11" t="s">
        <v>25</v>
      </c>
      <c r="F36" s="29">
        <v>60000</v>
      </c>
      <c r="G36" s="29">
        <v>60000</v>
      </c>
      <c r="H36" s="29">
        <v>0</v>
      </c>
      <c r="I36" s="29">
        <v>0</v>
      </c>
      <c r="J36" s="30">
        <f t="shared" ref="J36" si="27">+I36+H36+G36+F36</f>
        <v>120000</v>
      </c>
    </row>
    <row r="37" spans="1:10" ht="35.25" customHeight="1" x14ac:dyDescent="0.25">
      <c r="A37" s="26" t="s">
        <v>156</v>
      </c>
      <c r="B37" s="27" t="s">
        <v>19</v>
      </c>
      <c r="C37" s="9" t="s">
        <v>113</v>
      </c>
      <c r="D37" s="28" t="s">
        <v>51</v>
      </c>
      <c r="E37" s="11" t="s">
        <v>41</v>
      </c>
      <c r="F37" s="29">
        <v>60000</v>
      </c>
      <c r="G37" s="29">
        <v>60000</v>
      </c>
      <c r="H37" s="29">
        <v>0</v>
      </c>
      <c r="I37" s="29">
        <v>0</v>
      </c>
      <c r="J37" s="30">
        <f t="shared" ref="J37" si="28">+I37+H37+G37+F37</f>
        <v>120000</v>
      </c>
    </row>
    <row r="38" spans="1:10" ht="35.25" customHeight="1" x14ac:dyDescent="0.25">
      <c r="A38" s="26" t="s">
        <v>157</v>
      </c>
      <c r="B38" s="27" t="s">
        <v>19</v>
      </c>
      <c r="C38" s="9" t="s">
        <v>114</v>
      </c>
      <c r="D38" s="28" t="s">
        <v>52</v>
      </c>
      <c r="E38" s="11" t="s">
        <v>53</v>
      </c>
      <c r="F38" s="29">
        <v>30000</v>
      </c>
      <c r="G38" s="29">
        <v>0</v>
      </c>
      <c r="H38" s="29">
        <v>0</v>
      </c>
      <c r="I38" s="29">
        <v>0</v>
      </c>
      <c r="J38" s="30">
        <f t="shared" ref="J38:J48" si="29">+I38+H38+G38+F38</f>
        <v>30000</v>
      </c>
    </row>
    <row r="39" spans="1:10" ht="35.25" customHeight="1" x14ac:dyDescent="0.25">
      <c r="A39" s="26" t="s">
        <v>158</v>
      </c>
      <c r="B39" s="27" t="s">
        <v>19</v>
      </c>
      <c r="C39" s="9" t="s">
        <v>122</v>
      </c>
      <c r="D39" s="28" t="s">
        <v>50</v>
      </c>
      <c r="E39" s="11" t="s">
        <v>25</v>
      </c>
      <c r="F39" s="29">
        <v>60000</v>
      </c>
      <c r="G39" s="29">
        <v>60000</v>
      </c>
      <c r="H39" s="29"/>
      <c r="I39" s="29"/>
      <c r="J39" s="30">
        <f t="shared" si="29"/>
        <v>120000</v>
      </c>
    </row>
    <row r="40" spans="1:10" ht="35.25" customHeight="1" x14ac:dyDescent="0.25">
      <c r="A40" s="26" t="s">
        <v>159</v>
      </c>
      <c r="B40" s="27" t="s">
        <v>19</v>
      </c>
      <c r="C40" s="9" t="s">
        <v>113</v>
      </c>
      <c r="D40" s="28" t="s">
        <v>51</v>
      </c>
      <c r="E40" s="11" t="s">
        <v>41</v>
      </c>
      <c r="F40" s="29">
        <v>60000</v>
      </c>
      <c r="G40" s="29">
        <v>60000</v>
      </c>
      <c r="H40" s="29"/>
      <c r="I40" s="29"/>
      <c r="J40" s="30">
        <f t="shared" si="29"/>
        <v>120000</v>
      </c>
    </row>
    <row r="41" spans="1:10" ht="35.25" customHeight="1" x14ac:dyDescent="0.25">
      <c r="A41" s="26" t="s">
        <v>160</v>
      </c>
      <c r="B41" s="27" t="s">
        <v>19</v>
      </c>
      <c r="C41" s="9" t="s">
        <v>114</v>
      </c>
      <c r="D41" s="28" t="s">
        <v>52</v>
      </c>
      <c r="E41" s="11" t="s">
        <v>166</v>
      </c>
      <c r="F41" s="29">
        <v>30000</v>
      </c>
      <c r="G41" s="29"/>
      <c r="H41" s="29"/>
      <c r="I41" s="29"/>
      <c r="J41" s="30">
        <f t="shared" si="29"/>
        <v>30000</v>
      </c>
    </row>
    <row r="42" spans="1:10" ht="35.25" customHeight="1" x14ac:dyDescent="0.25">
      <c r="A42" s="26" t="s">
        <v>161</v>
      </c>
      <c r="B42" s="27" t="s">
        <v>19</v>
      </c>
      <c r="C42" s="9" t="s">
        <v>167</v>
      </c>
      <c r="D42" s="28" t="s">
        <v>168</v>
      </c>
      <c r="E42" s="11" t="s">
        <v>169</v>
      </c>
      <c r="F42" s="29">
        <v>150000</v>
      </c>
      <c r="G42" s="29">
        <f>120000+500000+60000</f>
        <v>680000</v>
      </c>
      <c r="H42" s="29">
        <f>152160+68550</f>
        <v>220710</v>
      </c>
      <c r="I42" s="29"/>
      <c r="J42" s="30">
        <f t="shared" si="29"/>
        <v>1050710</v>
      </c>
    </row>
    <row r="43" spans="1:10" ht="35.25" customHeight="1" x14ac:dyDescent="0.25">
      <c r="A43" s="26" t="s">
        <v>162</v>
      </c>
      <c r="B43" s="27" t="s">
        <v>19</v>
      </c>
      <c r="C43" s="9" t="s">
        <v>170</v>
      </c>
      <c r="D43" s="28" t="s">
        <v>171</v>
      </c>
      <c r="E43" s="11" t="s">
        <v>107</v>
      </c>
      <c r="F43" s="29">
        <v>60000</v>
      </c>
      <c r="G43" s="29">
        <v>60000</v>
      </c>
      <c r="H43" s="29"/>
      <c r="I43" s="29"/>
      <c r="J43" s="30">
        <f t="shared" si="29"/>
        <v>120000</v>
      </c>
    </row>
    <row r="44" spans="1:10" ht="35.25" customHeight="1" x14ac:dyDescent="0.25">
      <c r="A44" s="26" t="s">
        <v>163</v>
      </c>
      <c r="B44" s="27" t="s">
        <v>19</v>
      </c>
      <c r="C44" s="9" t="s">
        <v>172</v>
      </c>
      <c r="D44" s="28" t="s">
        <v>173</v>
      </c>
      <c r="E44" s="11" t="s">
        <v>13</v>
      </c>
      <c r="F44" s="29">
        <v>90000</v>
      </c>
      <c r="G44" s="29">
        <v>120000</v>
      </c>
      <c r="H44" s="29">
        <f>841493+841034</f>
        <v>1682527</v>
      </c>
      <c r="I44" s="29"/>
      <c r="J44" s="30">
        <f t="shared" si="29"/>
        <v>1892527</v>
      </c>
    </row>
    <row r="45" spans="1:10" ht="35.25" customHeight="1" x14ac:dyDescent="0.25">
      <c r="A45" s="26" t="s">
        <v>164</v>
      </c>
      <c r="B45" s="27" t="s">
        <v>19</v>
      </c>
      <c r="C45" s="9" t="s">
        <v>174</v>
      </c>
      <c r="D45" s="28" t="s">
        <v>175</v>
      </c>
      <c r="E45" s="11" t="s">
        <v>176</v>
      </c>
      <c r="F45" s="29">
        <v>150000</v>
      </c>
      <c r="G45" s="29">
        <f>120000+280000+60000</f>
        <v>460000</v>
      </c>
      <c r="H45" s="29">
        <f>538262+99270</f>
        <v>637532</v>
      </c>
      <c r="I45" s="29"/>
      <c r="J45" s="30">
        <f t="shared" si="29"/>
        <v>1247532</v>
      </c>
    </row>
    <row r="46" spans="1:10" ht="35.25" customHeight="1" x14ac:dyDescent="0.25">
      <c r="A46" s="26" t="s">
        <v>165</v>
      </c>
      <c r="B46" s="27" t="s">
        <v>19</v>
      </c>
      <c r="C46" s="9" t="s">
        <v>177</v>
      </c>
      <c r="D46" s="28" t="s">
        <v>178</v>
      </c>
      <c r="E46" s="11" t="s">
        <v>55</v>
      </c>
      <c r="F46" s="29">
        <v>90000</v>
      </c>
      <c r="G46" s="29">
        <f>580000+60000</f>
        <v>640000</v>
      </c>
      <c r="H46" s="29"/>
      <c r="I46" s="29"/>
      <c r="J46" s="30">
        <f t="shared" si="29"/>
        <v>730000</v>
      </c>
    </row>
    <row r="47" spans="1:10" ht="35.25" customHeight="1" x14ac:dyDescent="0.25">
      <c r="A47" s="26" t="s">
        <v>201</v>
      </c>
      <c r="B47" s="27" t="s">
        <v>19</v>
      </c>
      <c r="C47" s="9" t="s">
        <v>179</v>
      </c>
      <c r="D47" s="28" t="s">
        <v>180</v>
      </c>
      <c r="E47" s="11" t="s">
        <v>25</v>
      </c>
      <c r="F47" s="29">
        <v>60000</v>
      </c>
      <c r="G47" s="29">
        <v>550000</v>
      </c>
      <c r="H47" s="29"/>
      <c r="I47" s="29"/>
      <c r="J47" s="30">
        <f>+I47+H47+G47+F47</f>
        <v>610000</v>
      </c>
    </row>
    <row r="48" spans="1:10" ht="35.25" customHeight="1" x14ac:dyDescent="0.25">
      <c r="A48" s="26" t="s">
        <v>202</v>
      </c>
      <c r="B48" s="27" t="s">
        <v>19</v>
      </c>
      <c r="C48" s="9" t="s">
        <v>181</v>
      </c>
      <c r="D48" s="28" t="s">
        <v>182</v>
      </c>
      <c r="E48" s="11" t="s">
        <v>55</v>
      </c>
      <c r="F48" s="29">
        <v>60000</v>
      </c>
      <c r="G48" s="29">
        <v>60000</v>
      </c>
      <c r="H48" s="29"/>
      <c r="I48" s="29"/>
      <c r="J48" s="30">
        <f t="shared" si="29"/>
        <v>120000</v>
      </c>
    </row>
    <row r="49" spans="1:10" ht="35.25" customHeight="1" x14ac:dyDescent="0.25">
      <c r="A49" s="26" t="s">
        <v>203</v>
      </c>
      <c r="B49" s="9" t="s">
        <v>11</v>
      </c>
      <c r="C49" s="9" t="s">
        <v>15</v>
      </c>
      <c r="D49" s="28" t="s">
        <v>16</v>
      </c>
      <c r="E49" s="11" t="s">
        <v>13</v>
      </c>
      <c r="F49" s="30">
        <v>0</v>
      </c>
      <c r="G49" s="30">
        <v>0</v>
      </c>
      <c r="H49" s="32">
        <v>1547069</v>
      </c>
      <c r="I49" s="32">
        <v>0</v>
      </c>
      <c r="J49" s="30">
        <f t="shared" si="4"/>
        <v>1547069</v>
      </c>
    </row>
    <row r="50" spans="1:10" ht="60" x14ac:dyDescent="0.25">
      <c r="A50" s="26" t="s">
        <v>204</v>
      </c>
      <c r="B50" s="9" t="s">
        <v>11</v>
      </c>
      <c r="C50" s="9" t="s">
        <v>14</v>
      </c>
      <c r="D50" s="28" t="s">
        <v>18</v>
      </c>
      <c r="E50" s="11" t="s">
        <v>17</v>
      </c>
      <c r="F50" s="30">
        <v>405000</v>
      </c>
      <c r="G50" s="30">
        <v>1240000</v>
      </c>
      <c r="H50" s="32">
        <v>0</v>
      </c>
      <c r="I50" s="32">
        <v>0</v>
      </c>
      <c r="J50" s="30">
        <f t="shared" ref="J50" si="30">+I50+H50+G50+F50</f>
        <v>1645000</v>
      </c>
    </row>
    <row r="51" spans="1:10" ht="35.25" customHeight="1" x14ac:dyDescent="0.25">
      <c r="A51" s="26" t="s">
        <v>205</v>
      </c>
      <c r="B51" s="9" t="s">
        <v>11</v>
      </c>
      <c r="C51" s="9" t="s">
        <v>90</v>
      </c>
      <c r="D51" s="28" t="s">
        <v>91</v>
      </c>
      <c r="E51" s="11" t="s">
        <v>92</v>
      </c>
      <c r="F51" s="30">
        <v>216000</v>
      </c>
      <c r="G51" s="30">
        <v>378000</v>
      </c>
      <c r="H51" s="32">
        <v>0</v>
      </c>
      <c r="I51" s="32">
        <v>0</v>
      </c>
      <c r="J51" s="30">
        <f t="shared" ref="J51" si="31">+I51+H51+G51+F51</f>
        <v>594000</v>
      </c>
    </row>
    <row r="52" spans="1:10" ht="35.25" customHeight="1" x14ac:dyDescent="0.25">
      <c r="A52" s="26" t="s">
        <v>206</v>
      </c>
      <c r="B52" s="9" t="s">
        <v>11</v>
      </c>
      <c r="C52" s="9" t="s">
        <v>96</v>
      </c>
      <c r="D52" s="28" t="s">
        <v>97</v>
      </c>
      <c r="E52" s="11" t="s">
        <v>13</v>
      </c>
      <c r="F52" s="30">
        <v>216000</v>
      </c>
      <c r="G52" s="30">
        <v>0</v>
      </c>
      <c r="H52" s="32">
        <f>604790+134000</f>
        <v>738790</v>
      </c>
      <c r="I52" s="32">
        <v>0</v>
      </c>
      <c r="J52" s="30">
        <f t="shared" ref="J52" si="32">+I52+H52+G52+F52</f>
        <v>954790</v>
      </c>
    </row>
    <row r="53" spans="1:10" ht="35.25" customHeight="1" x14ac:dyDescent="0.25">
      <c r="A53" s="26" t="s">
        <v>207</v>
      </c>
      <c r="B53" s="9" t="s">
        <v>11</v>
      </c>
      <c r="C53" s="9" t="s">
        <v>108</v>
      </c>
      <c r="D53" s="28" t="s">
        <v>109</v>
      </c>
      <c r="E53" s="11" t="s">
        <v>55</v>
      </c>
      <c r="F53" s="30">
        <v>150000</v>
      </c>
      <c r="G53" s="30">
        <f>840000+120000</f>
        <v>960000</v>
      </c>
      <c r="H53" s="32">
        <v>0</v>
      </c>
      <c r="I53" s="32">
        <v>0</v>
      </c>
      <c r="J53" s="30">
        <f t="shared" ref="J53" si="33">+I53+H53+G53+F53</f>
        <v>1110000</v>
      </c>
    </row>
    <row r="54" spans="1:10" ht="35.25" customHeight="1" x14ac:dyDescent="0.25">
      <c r="A54" s="26" t="s">
        <v>208</v>
      </c>
      <c r="B54" s="9" t="s">
        <v>11</v>
      </c>
      <c r="C54" s="9" t="s">
        <v>121</v>
      </c>
      <c r="D54" s="28" t="s">
        <v>54</v>
      </c>
      <c r="E54" s="11" t="s">
        <v>64</v>
      </c>
      <c r="F54" s="30">
        <v>60000</v>
      </c>
      <c r="G54" s="30">
        <v>350000</v>
      </c>
      <c r="H54" s="32">
        <v>0</v>
      </c>
      <c r="I54" s="32">
        <v>0</v>
      </c>
      <c r="J54" s="30">
        <f t="shared" ref="J54" si="34">+I54+H54+G54+F54</f>
        <v>410000</v>
      </c>
    </row>
    <row r="55" spans="1:10" ht="35.25" customHeight="1" x14ac:dyDescent="0.25">
      <c r="A55" s="26" t="s">
        <v>209</v>
      </c>
      <c r="B55" s="9" t="s">
        <v>11</v>
      </c>
      <c r="C55" s="9" t="s">
        <v>120</v>
      </c>
      <c r="D55" s="28" t="s">
        <v>63</v>
      </c>
      <c r="E55" s="11" t="s">
        <v>64</v>
      </c>
      <c r="F55" s="30">
        <v>90000</v>
      </c>
      <c r="G55" s="30">
        <v>120000</v>
      </c>
      <c r="H55" s="32">
        <v>0</v>
      </c>
      <c r="I55" s="32">
        <v>0</v>
      </c>
      <c r="J55" s="30">
        <f t="shared" ref="J55" si="35">+I55+H55+G55+F55</f>
        <v>210000</v>
      </c>
    </row>
    <row r="56" spans="1:10" ht="35.25" customHeight="1" x14ac:dyDescent="0.25">
      <c r="A56" s="26" t="s">
        <v>210</v>
      </c>
      <c r="B56" s="9" t="s">
        <v>11</v>
      </c>
      <c r="C56" s="9" t="s">
        <v>183</v>
      </c>
      <c r="D56" s="28" t="s">
        <v>184</v>
      </c>
      <c r="E56" s="11" t="s">
        <v>185</v>
      </c>
      <c r="F56" s="30">
        <v>210000</v>
      </c>
      <c r="G56" s="30">
        <v>360000</v>
      </c>
      <c r="H56" s="32"/>
      <c r="I56" s="32"/>
      <c r="J56" s="30">
        <f>+I56+H56+G56+F56</f>
        <v>570000</v>
      </c>
    </row>
    <row r="57" spans="1:10" ht="35.25" customHeight="1" x14ac:dyDescent="0.25">
      <c r="A57" s="26" t="s">
        <v>211</v>
      </c>
      <c r="B57" s="9" t="s">
        <v>11</v>
      </c>
      <c r="C57" s="9" t="s">
        <v>186</v>
      </c>
      <c r="D57" s="28" t="s">
        <v>187</v>
      </c>
      <c r="E57" s="11" t="s">
        <v>188</v>
      </c>
      <c r="F57" s="30">
        <v>150000</v>
      </c>
      <c r="G57" s="30">
        <f>300000+120000+300000</f>
        <v>720000</v>
      </c>
      <c r="H57" s="32"/>
      <c r="I57" s="32"/>
      <c r="J57" s="30">
        <f>+I57+H57+G57+F57</f>
        <v>870000</v>
      </c>
    </row>
    <row r="58" spans="1:10" ht="35.25" customHeight="1" x14ac:dyDescent="0.25">
      <c r="A58" s="26" t="s">
        <v>212</v>
      </c>
      <c r="B58" s="9" t="s">
        <v>11</v>
      </c>
      <c r="C58" s="9" t="s">
        <v>189</v>
      </c>
      <c r="D58" s="28" t="s">
        <v>190</v>
      </c>
      <c r="E58" s="11" t="s">
        <v>191</v>
      </c>
      <c r="F58" s="30">
        <v>90000</v>
      </c>
      <c r="G58" s="30">
        <v>120000</v>
      </c>
      <c r="H58" s="32">
        <f>1099941+105000</f>
        <v>1204941</v>
      </c>
      <c r="I58" s="32"/>
      <c r="J58" s="30">
        <f>+I58+H58+G58+F58</f>
        <v>1414941</v>
      </c>
    </row>
    <row r="59" spans="1:10" ht="35.25" customHeight="1" x14ac:dyDescent="0.25">
      <c r="A59" s="26" t="s">
        <v>213</v>
      </c>
      <c r="B59" s="9" t="s">
        <v>11</v>
      </c>
      <c r="C59" s="9" t="s">
        <v>192</v>
      </c>
      <c r="D59" s="28" t="s">
        <v>193</v>
      </c>
      <c r="E59" s="11" t="s">
        <v>13</v>
      </c>
      <c r="F59" s="30">
        <v>330000</v>
      </c>
      <c r="G59" s="30"/>
      <c r="H59" s="32">
        <f>831899+838809</f>
        <v>1670708</v>
      </c>
      <c r="I59" s="32"/>
      <c r="J59" s="30">
        <f>+I59+H59+G59+F59</f>
        <v>2000708</v>
      </c>
    </row>
    <row r="60" spans="1:10" ht="35.25" customHeight="1" x14ac:dyDescent="0.25">
      <c r="A60" s="26" t="s">
        <v>214</v>
      </c>
      <c r="B60" s="9" t="s">
        <v>11</v>
      </c>
      <c r="C60" s="9" t="s">
        <v>194</v>
      </c>
      <c r="D60" s="28" t="s">
        <v>195</v>
      </c>
      <c r="E60" s="11" t="s">
        <v>25</v>
      </c>
      <c r="F60" s="30">
        <v>120000</v>
      </c>
      <c r="G60" s="30">
        <v>900000</v>
      </c>
      <c r="H60" s="32"/>
      <c r="I60" s="32"/>
      <c r="J60" s="30">
        <f t="shared" ref="J60:J62" si="36">+I60+H60+G60+F60</f>
        <v>1020000</v>
      </c>
    </row>
    <row r="61" spans="1:10" ht="35.25" customHeight="1" x14ac:dyDescent="0.25">
      <c r="A61" s="26" t="s">
        <v>215</v>
      </c>
      <c r="B61" s="9" t="s">
        <v>11</v>
      </c>
      <c r="C61" s="9" t="s">
        <v>196</v>
      </c>
      <c r="D61" s="28" t="s">
        <v>197</v>
      </c>
      <c r="E61" s="11" t="s">
        <v>13</v>
      </c>
      <c r="F61" s="30">
        <v>90000</v>
      </c>
      <c r="G61" s="30"/>
      <c r="H61" s="32">
        <f>1521122+762604</f>
        <v>2283726</v>
      </c>
      <c r="I61" s="32"/>
      <c r="J61" s="30">
        <f t="shared" si="36"/>
        <v>2373726</v>
      </c>
    </row>
    <row r="62" spans="1:10" ht="35.25" customHeight="1" x14ac:dyDescent="0.25">
      <c r="A62" s="26" t="s">
        <v>216</v>
      </c>
      <c r="B62" s="9" t="s">
        <v>11</v>
      </c>
      <c r="C62" s="9" t="s">
        <v>198</v>
      </c>
      <c r="D62" s="28" t="s">
        <v>199</v>
      </c>
      <c r="E62" s="11" t="s">
        <v>200</v>
      </c>
      <c r="F62" s="30">
        <v>60000</v>
      </c>
      <c r="G62" s="30">
        <v>60000</v>
      </c>
      <c r="H62" s="32">
        <f>466067+466067</f>
        <v>932134</v>
      </c>
      <c r="I62" s="32"/>
      <c r="J62" s="30">
        <f t="shared" si="36"/>
        <v>1052134</v>
      </c>
    </row>
    <row r="63" spans="1:10" ht="35.25" customHeight="1" x14ac:dyDescent="0.25">
      <c r="A63" s="26" t="s">
        <v>217</v>
      </c>
      <c r="B63" s="9" t="s">
        <v>93</v>
      </c>
      <c r="C63" s="9" t="s">
        <v>94</v>
      </c>
      <c r="D63" s="28" t="s">
        <v>95</v>
      </c>
      <c r="E63" s="11" t="s">
        <v>59</v>
      </c>
      <c r="F63" s="30">
        <v>120000</v>
      </c>
      <c r="G63" s="30">
        <v>180000</v>
      </c>
      <c r="H63" s="32">
        <f>89000+89000</f>
        <v>178000</v>
      </c>
      <c r="I63" s="32">
        <v>0</v>
      </c>
      <c r="J63" s="30">
        <f t="shared" ref="J63" si="37">+I63+H63+G63+F63</f>
        <v>478000</v>
      </c>
    </row>
    <row r="64" spans="1:10" ht="24" customHeight="1" x14ac:dyDescent="0.25">
      <c r="A64" s="33" t="s">
        <v>12</v>
      </c>
      <c r="B64" s="34"/>
      <c r="C64" s="35"/>
      <c r="D64" s="36"/>
      <c r="E64" s="37"/>
      <c r="F64" s="25">
        <f>SUM(F4:F63)</f>
        <v>6192600</v>
      </c>
      <c r="G64" s="25">
        <f>SUM(G4:G63)</f>
        <v>18141544</v>
      </c>
      <c r="H64" s="25">
        <f>SUM(H4:H63)</f>
        <v>27103362</v>
      </c>
      <c r="I64" s="25">
        <f>SUM(I4:I63)</f>
        <v>0</v>
      </c>
      <c r="J64" s="25">
        <f>SUM(J4:J63)</f>
        <v>51437506</v>
      </c>
    </row>
  </sheetData>
  <mergeCells count="2">
    <mergeCell ref="A1:J1"/>
    <mergeCell ref="A64:C64"/>
  </mergeCells>
  <pageMargins left="0.19685039370078741" right="0.19685039370078741" top="0.39370078740157483" bottom="0.19685039370078741" header="0.19685039370078741" footer="0.19685039370078741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pane ySplit="3" topLeftCell="A4" activePane="bottomLeft" state="frozen"/>
      <selection activeCell="B1" sqref="B1"/>
      <selection pane="bottomLeft" activeCell="A2" sqref="A2"/>
    </sheetView>
  </sheetViews>
  <sheetFormatPr defaultRowHeight="15" x14ac:dyDescent="0.25"/>
  <cols>
    <col min="1" max="1" width="5.42578125" style="1" customWidth="1"/>
    <col min="2" max="2" width="30.28515625" style="1" customWidth="1"/>
    <col min="3" max="3" width="22.140625" style="1" customWidth="1"/>
    <col min="4" max="4" width="31.7109375" style="1" customWidth="1"/>
    <col min="5" max="5" width="15.140625" style="17" customWidth="1"/>
    <col min="6" max="6" width="17.140625" style="17" customWidth="1"/>
    <col min="7" max="8" width="16.7109375" style="17" customWidth="1"/>
    <col min="9" max="9" width="16.28515625" style="17" customWidth="1"/>
    <col min="10" max="16384" width="9.140625" style="1"/>
  </cols>
  <sheetData>
    <row r="1" spans="1:9" ht="43.5" customHeight="1" x14ac:dyDescent="0.25">
      <c r="A1" s="23" t="s">
        <v>226</v>
      </c>
      <c r="B1" s="23"/>
      <c r="C1" s="23"/>
      <c r="D1" s="23"/>
      <c r="E1" s="23"/>
      <c r="F1" s="23"/>
      <c r="G1" s="23"/>
      <c r="H1" s="23"/>
      <c r="I1" s="23"/>
    </row>
    <row r="2" spans="1:9" ht="15.75" x14ac:dyDescent="0.25">
      <c r="A2" s="2"/>
      <c r="B2" s="3"/>
      <c r="C2" s="3"/>
      <c r="D2" s="3"/>
      <c r="E2" s="4"/>
      <c r="F2" s="4"/>
      <c r="G2" s="4"/>
      <c r="H2" s="4"/>
      <c r="I2" s="5" t="s">
        <v>0</v>
      </c>
    </row>
    <row r="3" spans="1:9" ht="35.25" customHeight="1" x14ac:dyDescent="0.25">
      <c r="A3" s="6" t="s">
        <v>1</v>
      </c>
      <c r="B3" s="6" t="s">
        <v>218</v>
      </c>
      <c r="C3" s="6" t="s">
        <v>3</v>
      </c>
      <c r="D3" s="6" t="s">
        <v>4</v>
      </c>
      <c r="E3" s="7" t="s">
        <v>222</v>
      </c>
      <c r="F3" s="7" t="s">
        <v>6</v>
      </c>
      <c r="G3" s="7" t="s">
        <v>8</v>
      </c>
      <c r="H3" s="7" t="s">
        <v>7</v>
      </c>
      <c r="I3" s="7" t="s">
        <v>10</v>
      </c>
    </row>
    <row r="4" spans="1:9" ht="35.25" customHeight="1" x14ac:dyDescent="0.25">
      <c r="A4" s="18" t="s">
        <v>123</v>
      </c>
      <c r="B4" s="8" t="s">
        <v>219</v>
      </c>
      <c r="C4" s="10" t="s">
        <v>220</v>
      </c>
      <c r="D4" s="11" t="s">
        <v>221</v>
      </c>
      <c r="E4" s="12">
        <v>17041200</v>
      </c>
      <c r="F4" s="12"/>
      <c r="G4" s="12">
        <v>2940000</v>
      </c>
      <c r="H4" s="12"/>
      <c r="I4" s="13">
        <f t="shared" ref="I4:I5" si="0">+H4+G4+F4+E4</f>
        <v>19981200</v>
      </c>
    </row>
    <row r="5" spans="1:9" ht="35.25" customHeight="1" x14ac:dyDescent="0.25">
      <c r="A5" s="18" t="s">
        <v>124</v>
      </c>
      <c r="B5" s="8" t="s">
        <v>219</v>
      </c>
      <c r="C5" s="10" t="s">
        <v>223</v>
      </c>
      <c r="D5" s="11" t="s">
        <v>224</v>
      </c>
      <c r="E5" s="12">
        <v>6385200</v>
      </c>
      <c r="F5" s="12"/>
      <c r="G5" s="12"/>
      <c r="H5" s="12"/>
      <c r="I5" s="13">
        <f t="shared" si="0"/>
        <v>6385200</v>
      </c>
    </row>
    <row r="6" spans="1:9" ht="24" customHeight="1" x14ac:dyDescent="0.25">
      <c r="A6" s="21" t="s">
        <v>12</v>
      </c>
      <c r="B6" s="22"/>
      <c r="C6" s="14"/>
      <c r="D6" s="15"/>
      <c r="E6" s="16">
        <f>SUM(E4:E5)</f>
        <v>23426400</v>
      </c>
      <c r="F6" s="16">
        <f>SUM(F4:F5)</f>
        <v>0</v>
      </c>
      <c r="G6" s="16">
        <f>SUM(G4:G5)</f>
        <v>2940000</v>
      </c>
      <c r="H6" s="16">
        <f>SUM(H4:H5)</f>
        <v>0</v>
      </c>
      <c r="I6" s="16">
        <f>SUM(I4:I5)</f>
        <v>26366400</v>
      </c>
    </row>
  </sheetData>
  <mergeCells count="2">
    <mergeCell ref="A1:I1"/>
    <mergeCell ref="A6:B6"/>
  </mergeCells>
  <pageMargins left="0.19685039370078741" right="0.19685039370078741" top="0.39370078740157483" bottom="0.19685039370078741" header="0.19685039370078741" footer="0.19685039370078741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Хизмат сафари</vt:lpstr>
      <vt:lpstr>делегация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2022-04-16T05:26:28Z</cp:lastPrinted>
  <dcterms:created xsi:type="dcterms:W3CDTF">2021-07-02T06:04:40Z</dcterms:created>
  <dcterms:modified xsi:type="dcterms:W3CDTF">2023-01-25T06:03:40Z</dcterms:modified>
</cp:coreProperties>
</file>